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5030" windowHeight="9075" activeTab="0"/>
  </bookViews>
  <sheets>
    <sheet name="Таблицы 1 и 2" sheetId="1" r:id="rId1"/>
  </sheets>
  <definedNames>
    <definedName name="_xlnm.Print_Area" localSheetId="0">'Таблицы 1 и 2'!$G$1:$K$43</definedName>
  </definedNames>
  <calcPr fullCalcOnLoad="1"/>
</workbook>
</file>

<file path=xl/sharedStrings.xml><?xml version="1.0" encoding="utf-8"?>
<sst xmlns="http://schemas.openxmlformats.org/spreadsheetml/2006/main" count="72" uniqueCount="47">
  <si>
    <t>Начисленная зарплата работников</t>
  </si>
  <si>
    <t>ФСЗН - 35%</t>
  </si>
  <si>
    <t xml:space="preserve">Чрезвычайный + взнос в ФЗН, всего 5 % </t>
  </si>
  <si>
    <t>Итого налогов на зарплату</t>
  </si>
  <si>
    <t xml:space="preserve">Зарплата + налоги на зарплату </t>
  </si>
  <si>
    <t>Материалы</t>
  </si>
  <si>
    <t xml:space="preserve">Себестоимость </t>
  </si>
  <si>
    <t>Местные налоги из прибыли - 5%</t>
  </si>
  <si>
    <t>Себестоимость + прибыль</t>
  </si>
  <si>
    <t>Единый платеж в местн. бюджет -2,5%</t>
  </si>
  <si>
    <t>Отчисл. в респ. фонд поддержки с/х производителей и пользователями дорог -2%</t>
  </si>
  <si>
    <t xml:space="preserve">ИТОГО без НДС </t>
  </si>
  <si>
    <t>НДС 20%</t>
  </si>
  <si>
    <t>ВЫРУЧКА</t>
  </si>
  <si>
    <t>в случае убыточной работы предприятия</t>
  </si>
  <si>
    <t xml:space="preserve"> - из них изымается до реализации продукции</t>
  </si>
  <si>
    <t>Амортизация основных средств (условно)</t>
  </si>
  <si>
    <t xml:space="preserve"> - в % от общей суммы налоговых изъятий</t>
  </si>
  <si>
    <t>Таблица 1</t>
  </si>
  <si>
    <t>НАЛОГИ В БЕЛАРУСИ в 2003 году</t>
  </si>
  <si>
    <t>НАЛОГИ В БЕЛАРУСИ в 2003 году,</t>
  </si>
  <si>
    <t>Таблица 2</t>
  </si>
  <si>
    <t>Для предприятий группы</t>
  </si>
  <si>
    <t>А</t>
  </si>
  <si>
    <t>Б</t>
  </si>
  <si>
    <t>В</t>
  </si>
  <si>
    <t>Налог на прибыль  - 30%</t>
  </si>
  <si>
    <t>В том числе при покупке материал., сырья, комплектующих (входящий НДС)</t>
  </si>
  <si>
    <t xml:space="preserve">Налог на прибыль  </t>
  </si>
  <si>
    <t xml:space="preserve">Местные налоги из прибыли </t>
  </si>
  <si>
    <t>Прибыль после налогов (чистая прибыль)</t>
  </si>
  <si>
    <t>Чистая прибыль в сумме выручки, %</t>
  </si>
  <si>
    <t xml:space="preserve">Налоги в % от выручки </t>
  </si>
  <si>
    <t>2. В случае убытка у налогоплательщика удельный вес  налогов,  изымаемых у него до факта реализации им продукции, существенно возрастает.  См. таблицу 2.</t>
  </si>
  <si>
    <r>
      <t>*) Примечания:</t>
    </r>
    <r>
      <rPr>
        <sz val="12"/>
        <rFont val="Arial Cyr"/>
        <family val="2"/>
      </rPr>
      <t xml:space="preserve">                                                                                                                                               1. Не учитывались еще налоги: из заработной платы, экологический, на недвижимость, с продаж автомобильного  топлива, отчисления в инновационные фонды,  за землю, таможенные пошлины и сборы.</t>
    </r>
  </si>
  <si>
    <t>Всего налогов и платежей*)</t>
  </si>
  <si>
    <r>
      <t>А</t>
    </r>
    <r>
      <rPr>
        <sz val="11"/>
        <rFont val="Arial Cyr"/>
        <family val="2"/>
      </rPr>
      <t>) для предприятия с высокой материалоемкостью продукции (напр., машиностроение);</t>
    </r>
  </si>
  <si>
    <r>
      <t>Б</t>
    </r>
    <r>
      <rPr>
        <sz val="11"/>
        <rFont val="Arial Cyr"/>
        <family val="2"/>
      </rPr>
      <t>) для предприятия с высокой трудоемкостью продукции (например, наука).</t>
    </r>
  </si>
  <si>
    <r>
      <t>В)</t>
    </r>
    <r>
      <rPr>
        <sz val="11"/>
        <rFont val="Arial Cyr"/>
        <family val="2"/>
      </rPr>
      <t xml:space="preserve"> в среднем (например, легкая промышленность).</t>
    </r>
  </si>
  <si>
    <t xml:space="preserve">В </t>
  </si>
  <si>
    <r>
      <t>*) Примечание:</t>
    </r>
    <r>
      <rPr>
        <sz val="12"/>
        <rFont val="Arial Cyr"/>
        <family val="2"/>
      </rPr>
      <t xml:space="preserve">                                                                                                                                               1. Не учитывались еще налоги: из заработной платы, экологический, на недвижимость, с продаж автомобильного  топлива, отчисления в инновационные фонды,  за землю, таможенные пошлины и сборы.</t>
    </r>
  </si>
  <si>
    <t xml:space="preserve">     В условных единицах. Сумма материальных и трудовых затрат принята = 100 ед.</t>
  </si>
  <si>
    <t>Себестоимость+прибыль</t>
  </si>
  <si>
    <t xml:space="preserve">Прибыль </t>
  </si>
  <si>
    <r>
      <t xml:space="preserve">Прибыль </t>
    </r>
    <r>
      <rPr>
        <sz val="12"/>
        <rFont val="Arial Cyr"/>
        <family val="0"/>
      </rPr>
      <t>(для группы А размер определим подбором, для  групп Б и В – не планируем)</t>
    </r>
  </si>
  <si>
    <t>ИТОГО:</t>
  </si>
  <si>
    <r>
      <t>У</t>
    </r>
    <r>
      <rPr>
        <b/>
        <sz val="12"/>
        <color indexed="10"/>
        <rFont val="Arial Cyr"/>
        <family val="0"/>
      </rPr>
      <t xml:space="preserve">быток (-) при продаже товара за 150  ед.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</si>
</sst>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1">
    <font>
      <sz val="10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b/>
      <sz val="11"/>
      <name val="Arial Cyr"/>
      <family val="2"/>
    </font>
    <font>
      <u val="single"/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2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164" fontId="2" fillId="0" borderId="1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164" fontId="2" fillId="0" borderId="6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7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4" xfId="0" applyFont="1" applyBorder="1" applyAlignment="1">
      <alignment horizontal="right" vertical="top"/>
    </xf>
    <xf numFmtId="0" fontId="5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2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164" fontId="7" fillId="0" borderId="5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164" fontId="8" fillId="5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SheetLayoutView="75" workbookViewId="0" topLeftCell="A1">
      <selection activeCell="H38" sqref="H38:K40"/>
    </sheetView>
  </sheetViews>
  <sheetFormatPr defaultColWidth="9.00390625" defaultRowHeight="12.75"/>
  <cols>
    <col min="1" max="1" width="4.625" style="1" customWidth="1"/>
    <col min="2" max="2" width="51.00390625" style="1" customWidth="1"/>
    <col min="3" max="3" width="11.125" style="1" customWidth="1"/>
    <col min="4" max="4" width="10.875" style="1" customWidth="1"/>
    <col min="5" max="5" width="11.25390625" style="1" customWidth="1"/>
    <col min="6" max="6" width="7.125" style="1" customWidth="1"/>
    <col min="7" max="7" width="3.75390625" style="1" customWidth="1"/>
    <col min="8" max="8" width="51.125" style="1" customWidth="1"/>
    <col min="9" max="9" width="11.25390625" style="1" customWidth="1"/>
    <col min="10" max="10" width="10.75390625" style="2" customWidth="1"/>
    <col min="11" max="11" width="11.00390625" style="2" customWidth="1"/>
    <col min="12" max="12" width="9.125" style="1" customWidth="1"/>
    <col min="13" max="13" width="9.75390625" style="1" customWidth="1"/>
    <col min="14" max="15" width="5.25390625" style="1" customWidth="1"/>
    <col min="16" max="16384" width="9.125" style="1" customWidth="1"/>
  </cols>
  <sheetData>
    <row r="1" spans="1:11" ht="31.5" customHeight="1">
      <c r="A1" s="37"/>
      <c r="B1" s="37"/>
      <c r="C1" s="38"/>
      <c r="D1" s="58" t="s">
        <v>18</v>
      </c>
      <c r="E1" s="39"/>
      <c r="G1" s="41"/>
      <c r="H1" s="37"/>
      <c r="I1" s="38"/>
      <c r="J1" s="58" t="s">
        <v>21</v>
      </c>
      <c r="K1" s="42"/>
    </row>
    <row r="2" spans="1:11" ht="10.5" customHeight="1">
      <c r="A2" s="6"/>
      <c r="B2" s="6"/>
      <c r="C2" s="40"/>
      <c r="D2" s="5"/>
      <c r="E2" s="31"/>
      <c r="G2" s="30"/>
      <c r="H2" s="6"/>
      <c r="I2" s="40"/>
      <c r="J2" s="5"/>
      <c r="K2" s="31"/>
    </row>
    <row r="3" spans="2:11" s="4" customFormat="1" ht="18">
      <c r="B3" s="4" t="s">
        <v>19</v>
      </c>
      <c r="D3" s="3"/>
      <c r="E3" s="29"/>
      <c r="G3" s="28"/>
      <c r="H3" s="43" t="s">
        <v>20</v>
      </c>
      <c r="J3" s="3"/>
      <c r="K3" s="29"/>
    </row>
    <row r="4" spans="1:11" s="4" customFormat="1" ht="16.5" customHeight="1">
      <c r="A4" s="28"/>
      <c r="D4" s="3"/>
      <c r="E4" s="29"/>
      <c r="G4" s="28"/>
      <c r="H4" s="44" t="s">
        <v>14</v>
      </c>
      <c r="J4" s="3"/>
      <c r="K4" s="29"/>
    </row>
    <row r="5" spans="1:11" s="4" customFormat="1" ht="10.5" customHeight="1">
      <c r="A5" s="28"/>
      <c r="D5" s="3"/>
      <c r="E5" s="29"/>
      <c r="G5" s="28"/>
      <c r="J5" s="3"/>
      <c r="K5" s="29"/>
    </row>
    <row r="6" spans="1:11" s="6" customFormat="1" ht="15">
      <c r="A6" s="54" t="s">
        <v>41</v>
      </c>
      <c r="E6" s="31"/>
      <c r="G6" s="54" t="s">
        <v>41</v>
      </c>
      <c r="J6" s="5"/>
      <c r="K6" s="31"/>
    </row>
    <row r="7" spans="1:11" s="6" customFormat="1" ht="15.75">
      <c r="A7" s="55" t="s">
        <v>36</v>
      </c>
      <c r="E7" s="31"/>
      <c r="G7" s="55" t="s">
        <v>36</v>
      </c>
      <c r="J7" s="5"/>
      <c r="K7" s="31"/>
    </row>
    <row r="8" spans="1:11" s="6" customFormat="1" ht="15.75">
      <c r="A8" s="55" t="s">
        <v>37</v>
      </c>
      <c r="E8" s="31"/>
      <c r="G8" s="55" t="s">
        <v>37</v>
      </c>
      <c r="J8" s="5"/>
      <c r="K8" s="31"/>
    </row>
    <row r="9" spans="1:11" s="6" customFormat="1" ht="15.75">
      <c r="A9" s="56" t="s">
        <v>38</v>
      </c>
      <c r="E9" s="31"/>
      <c r="G9" s="56" t="s">
        <v>38</v>
      </c>
      <c r="J9" s="5"/>
      <c r="K9" s="31"/>
    </row>
    <row r="10" spans="1:11" s="6" customFormat="1" ht="15.75">
      <c r="A10" s="30"/>
      <c r="B10" s="25"/>
      <c r="D10" s="5"/>
      <c r="E10" s="31"/>
      <c r="G10" s="32"/>
      <c r="J10" s="5"/>
      <c r="K10" s="31"/>
    </row>
    <row r="11" spans="1:11" s="6" customFormat="1" ht="15">
      <c r="A11" s="30"/>
      <c r="B11" s="25"/>
      <c r="C11" s="70" t="s">
        <v>22</v>
      </c>
      <c r="D11" s="71"/>
      <c r="E11" s="72"/>
      <c r="G11" s="30"/>
      <c r="H11" s="25"/>
      <c r="I11" s="70" t="s">
        <v>22</v>
      </c>
      <c r="J11" s="71"/>
      <c r="K11" s="72"/>
    </row>
    <row r="12" spans="1:11" s="4" customFormat="1" ht="15.75">
      <c r="A12" s="33"/>
      <c r="B12" s="10"/>
      <c r="C12" s="19" t="s">
        <v>23</v>
      </c>
      <c r="D12" s="18" t="s">
        <v>24</v>
      </c>
      <c r="E12" s="60" t="s">
        <v>39</v>
      </c>
      <c r="G12" s="45"/>
      <c r="H12" s="46"/>
      <c r="I12" s="19" t="s">
        <v>23</v>
      </c>
      <c r="J12" s="18" t="s">
        <v>24</v>
      </c>
      <c r="K12" s="60" t="s">
        <v>25</v>
      </c>
    </row>
    <row r="13" spans="1:11" s="6" customFormat="1" ht="18" customHeight="1">
      <c r="A13" s="11">
        <v>1</v>
      </c>
      <c r="B13" s="24" t="s">
        <v>0</v>
      </c>
      <c r="C13" s="7">
        <v>10</v>
      </c>
      <c r="D13" s="7">
        <v>90</v>
      </c>
      <c r="E13" s="66">
        <v>50</v>
      </c>
      <c r="G13" s="11">
        <v>1</v>
      </c>
      <c r="H13" s="24" t="s">
        <v>0</v>
      </c>
      <c r="I13" s="7">
        <v>10</v>
      </c>
      <c r="J13" s="7">
        <v>90</v>
      </c>
      <c r="K13" s="66">
        <v>50</v>
      </c>
    </row>
    <row r="14" spans="1:11" s="6" customFormat="1" ht="18" customHeight="1">
      <c r="A14" s="11">
        <v>2</v>
      </c>
      <c r="B14" s="12" t="s">
        <v>1</v>
      </c>
      <c r="C14" s="8">
        <f>C13*0.35</f>
        <v>3.5</v>
      </c>
      <c r="D14" s="8">
        <f>D13*0.35</f>
        <v>31.499999999999996</v>
      </c>
      <c r="E14" s="62">
        <f>E13*0.35</f>
        <v>17.5</v>
      </c>
      <c r="G14" s="11">
        <v>2</v>
      </c>
      <c r="H14" s="12" t="s">
        <v>1</v>
      </c>
      <c r="I14" s="8">
        <f>I13*0.35</f>
        <v>3.5</v>
      </c>
      <c r="J14" s="8">
        <f>J13*0.35</f>
        <v>31.499999999999996</v>
      </c>
      <c r="K14" s="62">
        <f>K13*0.35</f>
        <v>17.5</v>
      </c>
    </row>
    <row r="15" spans="1:11" s="6" customFormat="1" ht="18" customHeight="1">
      <c r="A15" s="11">
        <v>3</v>
      </c>
      <c r="B15" s="12" t="s">
        <v>2</v>
      </c>
      <c r="C15" s="8">
        <f>C13*0.05</f>
        <v>0.5</v>
      </c>
      <c r="D15" s="8">
        <f>D13*0.05</f>
        <v>4.5</v>
      </c>
      <c r="E15" s="62">
        <f>E13*0.05</f>
        <v>2.5</v>
      </c>
      <c r="G15" s="11">
        <v>3</v>
      </c>
      <c r="H15" s="12" t="s">
        <v>2</v>
      </c>
      <c r="I15" s="8">
        <f>I13*0.05</f>
        <v>0.5</v>
      </c>
      <c r="J15" s="8">
        <f>J13*0.05</f>
        <v>4.5</v>
      </c>
      <c r="K15" s="62">
        <f>K13*0.05</f>
        <v>2.5</v>
      </c>
    </row>
    <row r="16" spans="1:11" s="6" customFormat="1" ht="18" customHeight="1">
      <c r="A16" s="11">
        <v>4</v>
      </c>
      <c r="B16" s="12" t="s">
        <v>3</v>
      </c>
      <c r="C16" s="8">
        <f>SUM(C14:C15)</f>
        <v>4</v>
      </c>
      <c r="D16" s="8">
        <f>SUM(D14:D15)</f>
        <v>36</v>
      </c>
      <c r="E16" s="62">
        <f>SUM(E14:E15)</f>
        <v>20</v>
      </c>
      <c r="G16" s="11">
        <v>4</v>
      </c>
      <c r="H16" s="12" t="s">
        <v>3</v>
      </c>
      <c r="I16" s="8">
        <f>SUM(I14:I15)</f>
        <v>4</v>
      </c>
      <c r="J16" s="8">
        <f>SUM(J14:J15)</f>
        <v>36</v>
      </c>
      <c r="K16" s="62">
        <f>SUM(K14:K15)</f>
        <v>20</v>
      </c>
    </row>
    <row r="17" spans="1:11" s="6" customFormat="1" ht="18" customHeight="1">
      <c r="A17" s="11">
        <v>5</v>
      </c>
      <c r="B17" s="12" t="s">
        <v>4</v>
      </c>
      <c r="C17" s="8">
        <f>C13+C16</f>
        <v>14</v>
      </c>
      <c r="D17" s="8">
        <f>D13+D16</f>
        <v>126</v>
      </c>
      <c r="E17" s="62">
        <f>E13+E16</f>
        <v>70</v>
      </c>
      <c r="G17" s="11">
        <v>5</v>
      </c>
      <c r="H17" s="12" t="s">
        <v>4</v>
      </c>
      <c r="I17" s="8">
        <f>I13+I16</f>
        <v>14</v>
      </c>
      <c r="J17" s="8">
        <f>J13+J16</f>
        <v>126</v>
      </c>
      <c r="K17" s="62">
        <f>K13+K16</f>
        <v>70</v>
      </c>
    </row>
    <row r="18" spans="1:11" s="6" customFormat="1" ht="18" customHeight="1">
      <c r="A18" s="11">
        <v>6</v>
      </c>
      <c r="B18" s="24" t="s">
        <v>5</v>
      </c>
      <c r="C18" s="7">
        <f>100-C13</f>
        <v>90</v>
      </c>
      <c r="D18" s="7">
        <f>100-D13</f>
        <v>10</v>
      </c>
      <c r="E18" s="66">
        <f>100-E13</f>
        <v>50</v>
      </c>
      <c r="G18" s="11">
        <v>6</v>
      </c>
      <c r="H18" s="24" t="s">
        <v>5</v>
      </c>
      <c r="I18" s="7">
        <f>100-I13</f>
        <v>90</v>
      </c>
      <c r="J18" s="7">
        <f>100-J13</f>
        <v>10</v>
      </c>
      <c r="K18" s="66">
        <f>100-K13</f>
        <v>50</v>
      </c>
    </row>
    <row r="19" spans="1:11" s="6" customFormat="1" ht="18" customHeight="1">
      <c r="A19" s="11">
        <v>7</v>
      </c>
      <c r="B19" s="12" t="s">
        <v>16</v>
      </c>
      <c r="C19" s="17">
        <v>2</v>
      </c>
      <c r="D19" s="17">
        <v>1</v>
      </c>
      <c r="E19" s="63">
        <v>1.5</v>
      </c>
      <c r="G19" s="11">
        <v>7</v>
      </c>
      <c r="H19" s="12" t="s">
        <v>16</v>
      </c>
      <c r="I19" s="17">
        <v>2</v>
      </c>
      <c r="J19" s="17">
        <v>1</v>
      </c>
      <c r="K19" s="63">
        <v>1.5</v>
      </c>
    </row>
    <row r="20" spans="1:11" s="6" customFormat="1" ht="18" customHeight="1">
      <c r="A20" s="11">
        <v>8</v>
      </c>
      <c r="B20" s="13" t="s">
        <v>6</v>
      </c>
      <c r="C20" s="8">
        <f>SUM(C17:C19)</f>
        <v>106</v>
      </c>
      <c r="D20" s="8">
        <f>SUM(D17:D19)</f>
        <v>137</v>
      </c>
      <c r="E20" s="62">
        <f>SUM(E17:E19)</f>
        <v>121.5</v>
      </c>
      <c r="G20" s="11">
        <v>8</v>
      </c>
      <c r="H20" s="13" t="s">
        <v>6</v>
      </c>
      <c r="I20" s="8">
        <f>SUM(I17:I19)</f>
        <v>106</v>
      </c>
      <c r="J20" s="8">
        <f>SUM(J17:J19)</f>
        <v>137</v>
      </c>
      <c r="K20" s="62">
        <f>SUM(K17:K19)</f>
        <v>121.5</v>
      </c>
    </row>
    <row r="21" spans="1:11" s="6" customFormat="1" ht="33" customHeight="1">
      <c r="A21" s="11">
        <v>9</v>
      </c>
      <c r="B21" s="12" t="s">
        <v>43</v>
      </c>
      <c r="C21" s="20">
        <v>53.25</v>
      </c>
      <c r="D21" s="20">
        <v>22.25</v>
      </c>
      <c r="E21" s="62">
        <f>E20*0.3107</f>
        <v>37.750049999999995</v>
      </c>
      <c r="G21" s="11">
        <v>9</v>
      </c>
      <c r="H21" s="24" t="s">
        <v>44</v>
      </c>
      <c r="I21" s="17">
        <v>13.4375</v>
      </c>
      <c r="J21" s="9">
        <v>0</v>
      </c>
      <c r="K21" s="64">
        <v>0</v>
      </c>
    </row>
    <row r="22" spans="1:11" s="6" customFormat="1" ht="18" customHeight="1">
      <c r="A22" s="11">
        <v>10</v>
      </c>
      <c r="B22" s="12" t="s">
        <v>26</v>
      </c>
      <c r="C22" s="8">
        <f>C21*0.3</f>
        <v>15.975</v>
      </c>
      <c r="D22" s="8">
        <f>D21*0.3</f>
        <v>6.675</v>
      </c>
      <c r="E22" s="62">
        <f>E21*0.3</f>
        <v>11.325014999999999</v>
      </c>
      <c r="G22" s="11">
        <v>10</v>
      </c>
      <c r="H22" s="12" t="s">
        <v>28</v>
      </c>
      <c r="I22" s="8">
        <f>I21*0.3</f>
        <v>4.03125</v>
      </c>
      <c r="J22" s="8">
        <v>0</v>
      </c>
      <c r="K22" s="62">
        <v>0</v>
      </c>
    </row>
    <row r="23" spans="1:11" s="6" customFormat="1" ht="18" customHeight="1">
      <c r="A23" s="11">
        <v>11</v>
      </c>
      <c r="B23" s="12" t="s">
        <v>7</v>
      </c>
      <c r="C23" s="8">
        <f>(C21-C22)*0.05</f>
        <v>1.86375</v>
      </c>
      <c r="D23" s="8">
        <f>(D21-D22)*0.05</f>
        <v>0.77875</v>
      </c>
      <c r="E23" s="62">
        <f>(E21-E22)*0.05</f>
        <v>1.3212517499999998</v>
      </c>
      <c r="G23" s="11">
        <v>12</v>
      </c>
      <c r="H23" s="12" t="s">
        <v>29</v>
      </c>
      <c r="I23" s="8">
        <f>(I21-I22)*0.05</f>
        <v>0.4703125</v>
      </c>
      <c r="J23" s="8">
        <v>0</v>
      </c>
      <c r="K23" s="62">
        <v>0</v>
      </c>
    </row>
    <row r="24" spans="1:11" s="6" customFormat="1" ht="18" customHeight="1">
      <c r="A24" s="11">
        <v>12</v>
      </c>
      <c r="B24" s="24" t="s">
        <v>30</v>
      </c>
      <c r="C24" s="9">
        <f>C21-C22-C23</f>
        <v>35.411249999999995</v>
      </c>
      <c r="D24" s="9">
        <f>D21-D22-D23</f>
        <v>14.796249999999999</v>
      </c>
      <c r="E24" s="69">
        <f>E21-E22-E23</f>
        <v>25.103783249999996</v>
      </c>
      <c r="G24" s="11">
        <v>11</v>
      </c>
      <c r="H24" s="12" t="s">
        <v>30</v>
      </c>
      <c r="I24" s="9">
        <f>I21-I22-I23</f>
        <v>8.9359375</v>
      </c>
      <c r="J24" s="8">
        <v>0</v>
      </c>
      <c r="K24" s="62">
        <v>0</v>
      </c>
    </row>
    <row r="25" spans="1:11" s="6" customFormat="1" ht="18" customHeight="1">
      <c r="A25" s="11">
        <v>13</v>
      </c>
      <c r="B25" s="13" t="s">
        <v>8</v>
      </c>
      <c r="C25" s="8">
        <f>SUM(C20:C21)</f>
        <v>159.25</v>
      </c>
      <c r="D25" s="8">
        <f>SUM(D20:D21)</f>
        <v>159.25</v>
      </c>
      <c r="E25" s="62">
        <f>SUM(E20:E21)</f>
        <v>159.25005</v>
      </c>
      <c r="G25" s="11">
        <v>13</v>
      </c>
      <c r="H25" s="13" t="s">
        <v>42</v>
      </c>
      <c r="I25" s="8">
        <f>SUM(I20:I21)</f>
        <v>119.4375</v>
      </c>
      <c r="J25" s="8">
        <f>SUM(J20:J21)</f>
        <v>137</v>
      </c>
      <c r="K25" s="62">
        <f>SUM(K20:K21)</f>
        <v>121.5</v>
      </c>
    </row>
    <row r="26" spans="1:11" s="6" customFormat="1" ht="18" customHeight="1">
      <c r="A26" s="11">
        <v>14</v>
      </c>
      <c r="B26" s="12" t="s">
        <v>9</v>
      </c>
      <c r="C26" s="8">
        <f>C25*0.025/0.975</f>
        <v>4.083333333333334</v>
      </c>
      <c r="D26" s="8">
        <f>D25*0.025/0.975</f>
        <v>4.083333333333334</v>
      </c>
      <c r="E26" s="62">
        <f>E25*0.025/0.975</f>
        <v>4.083334615384615</v>
      </c>
      <c r="G26" s="11">
        <v>14</v>
      </c>
      <c r="H26" s="12" t="s">
        <v>9</v>
      </c>
      <c r="I26" s="8">
        <f>I25*0.025/0.975</f>
        <v>3.0625000000000004</v>
      </c>
      <c r="J26" s="8">
        <f>J25*0.025/0.975</f>
        <v>3.512820512820513</v>
      </c>
      <c r="K26" s="62">
        <f>K25*0.025/0.975</f>
        <v>3.1153846153846154</v>
      </c>
    </row>
    <row r="27" spans="1:11" s="6" customFormat="1" ht="48" customHeight="1">
      <c r="A27" s="11">
        <v>15</v>
      </c>
      <c r="B27" s="12" t="s">
        <v>10</v>
      </c>
      <c r="C27" s="8">
        <f>(C25+C26)*0.02/0.98</f>
        <v>3.333333333333334</v>
      </c>
      <c r="D27" s="8">
        <f>(D25+D26)*0.02/0.98</f>
        <v>3.333333333333334</v>
      </c>
      <c r="E27" s="62">
        <f>(E25+E26)*0.02/0.98</f>
        <v>3.3333343799058084</v>
      </c>
      <c r="G27" s="11">
        <v>15</v>
      </c>
      <c r="H27" s="12" t="s">
        <v>10</v>
      </c>
      <c r="I27" s="8">
        <f>(I25+I26)*0.02/0.98</f>
        <v>2.5000000000000004</v>
      </c>
      <c r="J27" s="8">
        <f>(J25+J26)*0.02/0.98</f>
        <v>2.8676085818942965</v>
      </c>
      <c r="K27" s="62">
        <f>(K25+K26)*0.02/0.98</f>
        <v>2.5431711145996863</v>
      </c>
    </row>
    <row r="28" spans="1:11" s="6" customFormat="1" ht="18" customHeight="1">
      <c r="A28" s="11">
        <v>16</v>
      </c>
      <c r="B28" s="13" t="s">
        <v>11</v>
      </c>
      <c r="C28" s="8">
        <f>SUM(C25:C27)</f>
        <v>166.66666666666669</v>
      </c>
      <c r="D28" s="8">
        <f>SUM(D25:D27)</f>
        <v>166.66666666666669</v>
      </c>
      <c r="E28" s="62">
        <f>SUM(E25:E27)</f>
        <v>166.6667189952904</v>
      </c>
      <c r="G28" s="11">
        <v>16</v>
      </c>
      <c r="H28" s="13" t="s">
        <v>11</v>
      </c>
      <c r="I28" s="8">
        <f>SUM(I25:I27)</f>
        <v>125</v>
      </c>
      <c r="J28" s="8">
        <f>SUM(J25:J27)</f>
        <v>143.38042909471483</v>
      </c>
      <c r="K28" s="62">
        <f>SUM(K25:K27)</f>
        <v>127.1585557299843</v>
      </c>
    </row>
    <row r="29" spans="1:11" s="6" customFormat="1" ht="18" customHeight="1">
      <c r="A29" s="11">
        <v>17</v>
      </c>
      <c r="B29" s="13" t="s">
        <v>12</v>
      </c>
      <c r="C29" s="8">
        <f>C28*0.2</f>
        <v>33.333333333333336</v>
      </c>
      <c r="D29" s="8">
        <f>D28*0.2</f>
        <v>33.333333333333336</v>
      </c>
      <c r="E29" s="62">
        <f>E28*0.2</f>
        <v>33.333343799058085</v>
      </c>
      <c r="G29" s="11">
        <v>17</v>
      </c>
      <c r="H29" s="13" t="s">
        <v>12</v>
      </c>
      <c r="I29" s="8">
        <f>I28*0.2</f>
        <v>25</v>
      </c>
      <c r="J29" s="8">
        <f>J28*0.2</f>
        <v>28.676085818942965</v>
      </c>
      <c r="K29" s="62">
        <f>K28*0.2</f>
        <v>25.43171114599686</v>
      </c>
    </row>
    <row r="30" spans="1:11" s="6" customFormat="1" ht="32.25" customHeight="1">
      <c r="A30" s="11">
        <v>18</v>
      </c>
      <c r="B30" s="12" t="s">
        <v>27</v>
      </c>
      <c r="C30" s="8">
        <f>C18*0.2</f>
        <v>18</v>
      </c>
      <c r="D30" s="8">
        <f>D18*0.2</f>
        <v>2</v>
      </c>
      <c r="E30" s="62">
        <f>E18*0.2</f>
        <v>10</v>
      </c>
      <c r="G30" s="11">
        <v>18</v>
      </c>
      <c r="H30" s="12" t="s">
        <v>27</v>
      </c>
      <c r="I30" s="8">
        <f>I18*0.2</f>
        <v>18</v>
      </c>
      <c r="J30" s="8">
        <f>J18*0.2</f>
        <v>2</v>
      </c>
      <c r="K30" s="62">
        <f>K18*0.2</f>
        <v>10</v>
      </c>
    </row>
    <row r="31" spans="1:11" s="6" customFormat="1" ht="18" customHeight="1">
      <c r="A31" s="11">
        <v>19</v>
      </c>
      <c r="B31" s="22" t="s">
        <v>35</v>
      </c>
      <c r="C31" s="9">
        <f>C16+C22+C23+C26+C27+C29</f>
        <v>62.588750000000005</v>
      </c>
      <c r="D31" s="9">
        <f>D16+D22+D23+D26+D27+D29</f>
        <v>84.20375000000001</v>
      </c>
      <c r="E31" s="69">
        <f>E16+E22+E23+E26+E27+E29</f>
        <v>73.39627954434852</v>
      </c>
      <c r="G31" s="11">
        <v>19</v>
      </c>
      <c r="H31" s="22" t="s">
        <v>35</v>
      </c>
      <c r="I31" s="9">
        <f>I16+I22+I23+I26+I27+I29</f>
        <v>39.0640625</v>
      </c>
      <c r="J31" s="9">
        <f>J16+J22+J23+J26+J27+J29</f>
        <v>71.05651491365776</v>
      </c>
      <c r="K31" s="64">
        <f>K16+K22+K23+K26+K27+K29</f>
        <v>51.090266875981165</v>
      </c>
    </row>
    <row r="32" spans="1:11" s="4" customFormat="1" ht="18" customHeight="1">
      <c r="A32" s="11">
        <v>20</v>
      </c>
      <c r="B32" s="14" t="s">
        <v>13</v>
      </c>
      <c r="C32" s="7">
        <f>SUM(C28:C29)</f>
        <v>200.00000000000003</v>
      </c>
      <c r="D32" s="7">
        <f>SUM(D28:D29)</f>
        <v>200.00000000000003</v>
      </c>
      <c r="E32" s="66">
        <f>SUM(E28:E29)</f>
        <v>200.00006279434848</v>
      </c>
      <c r="G32" s="11">
        <v>20</v>
      </c>
      <c r="H32" s="14" t="s">
        <v>45</v>
      </c>
      <c r="I32" s="7">
        <v>150</v>
      </c>
      <c r="J32" s="7">
        <f>SUM(J28:J29)</f>
        <v>172.0565149136578</v>
      </c>
      <c r="K32" s="61">
        <f>SUM(K28:K29)</f>
        <v>152.59026687598117</v>
      </c>
    </row>
    <row r="33" spans="1:15" s="6" customFormat="1" ht="18" customHeight="1">
      <c r="A33" s="15">
        <v>21</v>
      </c>
      <c r="B33" s="16" t="s">
        <v>31</v>
      </c>
      <c r="C33" s="17">
        <f>C24/C32*100</f>
        <v>17.705624999999994</v>
      </c>
      <c r="D33" s="17">
        <f>D24/D32*100</f>
        <v>7.3981249999999985</v>
      </c>
      <c r="E33" s="63">
        <f>E24/E32*100</f>
        <v>12.551887684061953</v>
      </c>
      <c r="G33" s="11">
        <v>21</v>
      </c>
      <c r="H33" s="16" t="s">
        <v>46</v>
      </c>
      <c r="I33" s="68"/>
      <c r="J33" s="67">
        <f>150-J32</f>
        <v>-22.056514913657793</v>
      </c>
      <c r="K33" s="67">
        <f>150-K32</f>
        <v>-2.590266875981172</v>
      </c>
      <c r="L33" s="59"/>
      <c r="M33" s="59"/>
      <c r="N33" s="59"/>
      <c r="O33" s="59"/>
    </row>
    <row r="34" spans="1:11" s="6" customFormat="1" ht="18" customHeight="1">
      <c r="A34" s="15">
        <v>22</v>
      </c>
      <c r="B34" s="16" t="s">
        <v>32</v>
      </c>
      <c r="C34" s="17">
        <f>C31/C32*100</f>
        <v>31.294374999999995</v>
      </c>
      <c r="D34" s="17">
        <f>D31/D32*100</f>
        <v>42.101875</v>
      </c>
      <c r="E34" s="63">
        <f>E31/E32*100</f>
        <v>36.69812824999899</v>
      </c>
      <c r="G34" s="11">
        <v>22</v>
      </c>
      <c r="H34" s="16" t="s">
        <v>32</v>
      </c>
      <c r="I34" s="17">
        <f>I31/I32*100</f>
        <v>26.04270833333333</v>
      </c>
      <c r="J34" s="17">
        <f>J31/J32*100</f>
        <v>41.29835766423357</v>
      </c>
      <c r="K34" s="63">
        <f>K31/K32*100</f>
        <v>33.48199588477366</v>
      </c>
    </row>
    <row r="35" spans="1:11" s="6" customFormat="1" ht="18.75" customHeight="1">
      <c r="A35" s="11"/>
      <c r="B35" s="57" t="s">
        <v>15</v>
      </c>
      <c r="C35" s="17">
        <f>C16+C30</f>
        <v>22</v>
      </c>
      <c r="D35" s="17">
        <f>D16+D30</f>
        <v>38</v>
      </c>
      <c r="E35" s="63">
        <f>E16+E30</f>
        <v>30</v>
      </c>
      <c r="G35" s="11"/>
      <c r="H35" s="23" t="s">
        <v>15</v>
      </c>
      <c r="I35" s="17">
        <f>I16+I30</f>
        <v>22</v>
      </c>
      <c r="J35" s="17">
        <f>J16+J30</f>
        <v>38</v>
      </c>
      <c r="K35" s="63">
        <f>K16+K30</f>
        <v>30</v>
      </c>
    </row>
    <row r="36" spans="1:11" ht="17.25" customHeight="1">
      <c r="A36" s="11"/>
      <c r="B36" s="57" t="s">
        <v>17</v>
      </c>
      <c r="C36" s="21">
        <f>C35/C31*100</f>
        <v>35.15008687663518</v>
      </c>
      <c r="D36" s="21">
        <f>D35/D31*100</f>
        <v>45.12863144456155</v>
      </c>
      <c r="E36" s="65">
        <f>E35/E31*100</f>
        <v>40.87400640229043</v>
      </c>
      <c r="G36" s="11"/>
      <c r="H36" s="23" t="s">
        <v>17</v>
      </c>
      <c r="I36" s="85">
        <f>I35/I31*100</f>
        <v>56.3177472901084</v>
      </c>
      <c r="J36" s="85">
        <f>J35/J31*100</f>
        <v>53.47855864613482</v>
      </c>
      <c r="K36" s="85">
        <f>K35/K31*100</f>
        <v>58.71959931785709</v>
      </c>
    </row>
    <row r="37" spans="1:11" ht="12.75" customHeight="1">
      <c r="A37" s="34"/>
      <c r="B37" s="26"/>
      <c r="C37" s="27"/>
      <c r="D37" s="5"/>
      <c r="E37" s="31"/>
      <c r="G37" s="47"/>
      <c r="H37" s="48"/>
      <c r="I37" s="49"/>
      <c r="J37" s="50"/>
      <c r="K37" s="39"/>
    </row>
    <row r="38" spans="1:11" ht="65.25" customHeight="1">
      <c r="A38" s="34"/>
      <c r="B38" s="73" t="s">
        <v>34</v>
      </c>
      <c r="C38" s="74"/>
      <c r="D38" s="75"/>
      <c r="E38" s="76"/>
      <c r="G38" s="34"/>
      <c r="H38" s="73" t="s">
        <v>40</v>
      </c>
      <c r="I38" s="73"/>
      <c r="J38" s="73"/>
      <c r="K38" s="84"/>
    </row>
    <row r="39" spans="1:11" ht="15" customHeight="1" hidden="1">
      <c r="A39" s="35"/>
      <c r="B39" s="74"/>
      <c r="C39" s="74"/>
      <c r="D39" s="75"/>
      <c r="E39" s="76"/>
      <c r="G39" s="35"/>
      <c r="H39" s="73"/>
      <c r="I39" s="73"/>
      <c r="J39" s="73"/>
      <c r="K39" s="84"/>
    </row>
    <row r="40" spans="1:11" ht="0.75" customHeight="1">
      <c r="A40" s="35"/>
      <c r="B40" s="74"/>
      <c r="C40" s="74"/>
      <c r="D40" s="75"/>
      <c r="E40" s="76"/>
      <c r="G40" s="35"/>
      <c r="H40" s="73"/>
      <c r="I40" s="73"/>
      <c r="J40" s="73"/>
      <c r="K40" s="84"/>
    </row>
    <row r="41" spans="1:11" ht="15">
      <c r="A41" s="30"/>
      <c r="B41" s="77" t="s">
        <v>33</v>
      </c>
      <c r="C41" s="78"/>
      <c r="D41" s="79"/>
      <c r="E41" s="80"/>
      <c r="G41" s="30"/>
      <c r="H41" s="6"/>
      <c r="I41" s="6"/>
      <c r="J41" s="5"/>
      <c r="K41" s="31"/>
    </row>
    <row r="42" spans="1:11" ht="15">
      <c r="A42" s="30"/>
      <c r="B42" s="78"/>
      <c r="C42" s="78"/>
      <c r="D42" s="79"/>
      <c r="E42" s="80"/>
      <c r="G42" s="30"/>
      <c r="H42" s="6"/>
      <c r="I42" s="6"/>
      <c r="J42" s="5"/>
      <c r="K42" s="31"/>
    </row>
    <row r="43" spans="1:11" ht="15">
      <c r="A43" s="36"/>
      <c r="B43" s="81"/>
      <c r="C43" s="81"/>
      <c r="D43" s="82"/>
      <c r="E43" s="83"/>
      <c r="G43" s="36"/>
      <c r="H43" s="51"/>
      <c r="I43" s="51"/>
      <c r="J43" s="52"/>
      <c r="K43" s="53"/>
    </row>
    <row r="44" spans="4:5" ht="15">
      <c r="D44" s="2"/>
      <c r="E44" s="2"/>
    </row>
    <row r="45" spans="4:5" ht="15">
      <c r="D45" s="2"/>
      <c r="E45" s="2"/>
    </row>
    <row r="46" spans="4:5" ht="15">
      <c r="D46" s="2"/>
      <c r="E46" s="2"/>
    </row>
    <row r="47" spans="4:5" ht="15">
      <c r="D47" s="2"/>
      <c r="E47" s="2"/>
    </row>
  </sheetData>
  <mergeCells count="5">
    <mergeCell ref="C11:E11"/>
    <mergeCell ref="B38:E40"/>
    <mergeCell ref="B41:E43"/>
    <mergeCell ref="H38:K40"/>
    <mergeCell ref="I11:K11"/>
  </mergeCells>
  <printOptions/>
  <pageMargins left="0.7874015748031497" right="0.68" top="0.7874015748031497" bottom="0.984251968503937" header="0.5118110236220472" footer="0.5118110236220472"/>
  <pageSetup horizontalDpi="300" verticalDpi="3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</dc:creator>
  <cp:keywords/>
  <dc:description/>
  <cp:lastModifiedBy>Evgeni</cp:lastModifiedBy>
  <cp:lastPrinted>2005-08-12T09:10:55Z</cp:lastPrinted>
  <dcterms:created xsi:type="dcterms:W3CDTF">2003-07-31T08:16:14Z</dcterms:created>
  <dcterms:modified xsi:type="dcterms:W3CDTF">2006-05-12T11:48:43Z</dcterms:modified>
  <cp:category/>
  <cp:version/>
  <cp:contentType/>
  <cp:contentStatus/>
</cp:coreProperties>
</file>